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pr 2015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<sst xmlns="http://schemas.openxmlformats.org/spreadsheetml/2006/main" count="164" uniqueCount="67">
  <si>
    <t>Punctaj aparate</t>
  </si>
  <si>
    <t>Nr.max. proc./ora</t>
  </si>
  <si>
    <t>Punctaj calculat aparate</t>
  </si>
  <si>
    <t>Punctaj săli kineto</t>
  </si>
  <si>
    <t>Punctaj bazine hidroki</t>
  </si>
  <si>
    <t>Total punctaj cap. th.</t>
  </si>
  <si>
    <t>Capacitatea tehnică ( 40% )</t>
  </si>
  <si>
    <t>Resursele umane ( 60% )</t>
  </si>
  <si>
    <t>FURNIZOR</t>
  </si>
  <si>
    <t>Punctaj  personal (m+As+K)</t>
  </si>
  <si>
    <t>Punctaj program lucru</t>
  </si>
  <si>
    <t>Total punctaj R.U.</t>
  </si>
  <si>
    <t>INRMFB -Pucioasa</t>
  </si>
  <si>
    <t>Spitalul Județean Târgoviște</t>
  </si>
  <si>
    <t>Spitalul Municipal Moreni</t>
  </si>
  <si>
    <t>Spitalul Orășenesc Pucioasa</t>
  </si>
  <si>
    <t>SC Almina Trading Târgoviște</t>
  </si>
  <si>
    <t>SC Valleriana Medics Consult</t>
  </si>
  <si>
    <t>TOTAL</t>
  </si>
  <si>
    <t>Suma pentru C.Th.</t>
  </si>
  <si>
    <t>Suma pentru R.U.</t>
  </si>
  <si>
    <t>lei</t>
  </si>
  <si>
    <t>lei din care:</t>
  </si>
  <si>
    <t>SUMELE CONTRACTATE CU FURNIZORII DE REABILITARE MEDICALA PE BAZA PUNCTAJELOR</t>
  </si>
  <si>
    <r>
      <rPr>
        <b/>
        <sz val="11"/>
        <color indexed="8"/>
        <rFont val="Calibri"/>
        <family val="2"/>
      </rPr>
      <t>Notă:</t>
    </r>
    <r>
      <rPr>
        <sz val="11"/>
        <color indexed="8"/>
        <rFont val="Calibri"/>
        <family val="2"/>
      </rPr>
      <t xml:space="preserve"> Sumele contractate pot fi corectate în conformitate cu prevederile Anexei 11B la Normele metodologice de aplicare a Contractului-cadru în urma verificării la sediul furnizorului a datelor care stau la baza calculării punctajelor.</t>
    </r>
  </si>
  <si>
    <t>Total sumă recontractată</t>
  </si>
  <si>
    <t>Nedecont in trim.III</t>
  </si>
  <si>
    <t>Suma totală suplimentară</t>
  </si>
  <si>
    <t>Suma aprobată prin rectificare buget.</t>
  </si>
  <si>
    <t>=</t>
  </si>
  <si>
    <t>RECALCULATE PENTRU TRIMESTRUL IV 2014</t>
  </si>
  <si>
    <t>Punctajele furnizorilor de servicii de reabilitare medicală pentru contractare în trim. IV 2014</t>
  </si>
  <si>
    <t>Suma totală suplimentată</t>
  </si>
  <si>
    <t>Suma recontractată inițială</t>
  </si>
  <si>
    <t>Total sumă recontr. pentru trim.IV</t>
  </si>
  <si>
    <t xml:space="preserve">Suma la care a renunțat Sp.Moreni din trim IV = </t>
  </si>
  <si>
    <t>Valoarea punctului pentru R.U.: 9.578,42/871,7=10,988 lei</t>
  </si>
  <si>
    <t>Valoarea punctului pentru capacitatea tehnică: 6385,61/1645=3,881 lei</t>
  </si>
  <si>
    <t>După renunțarea Spitalului Municipal Moreni</t>
  </si>
  <si>
    <t xml:space="preserve">pentru capacitatea tehnică 40%        = </t>
  </si>
  <si>
    <t xml:space="preserve">pentru resursele umane 60%             = </t>
  </si>
  <si>
    <t>Valoarea punctului pentru capacitatea tehnică: 137.672,00/1765=78,001 lei</t>
  </si>
  <si>
    <t>Valoarea punctului pentru R.U.: 206.508,00/915,2=225,642 lei</t>
  </si>
  <si>
    <t xml:space="preserve">pentru capacitatea tehnică 40%         = </t>
  </si>
  <si>
    <t xml:space="preserve">pentru resursele umane 60%              = </t>
  </si>
  <si>
    <t>REPARTIZAREA PENTRU TRIMESTRUL IV A SUMELOR NECONSUMATE ÎN TRIM.III 2014</t>
  </si>
  <si>
    <t>conform Normelor de aplicare a Contractului cadru Anexa 11, art.1. alin.(5)</t>
  </si>
  <si>
    <t>Suma totală nerealizată în trim.III = 112,00 lei (Spitalul Pucioasa 64 lei în august și SC Almina 48 lei în luna iulie)</t>
  </si>
  <si>
    <t>Media realizărilor pe primele nouă luni</t>
  </si>
  <si>
    <t>Suma contractată pentru luna octombrie 2014</t>
  </si>
  <si>
    <t>c1</t>
  </si>
  <si>
    <t>c2</t>
  </si>
  <si>
    <t>c3=c1+c2</t>
  </si>
  <si>
    <t>Suma calculată</t>
  </si>
  <si>
    <t>Total referință</t>
  </si>
  <si>
    <t>c4=112/TOTAL c3*c3</t>
  </si>
  <si>
    <t>Valoarea suplimentară a contractelor pentru trim.IV 2014</t>
  </si>
  <si>
    <t>Suma din suplimentare buget</t>
  </si>
  <si>
    <t xml:space="preserve">Suma din neconsumate </t>
  </si>
  <si>
    <t>Valoarea punctului pentru capacitatea tehnică:</t>
  </si>
  <si>
    <t>6=3+4+5</t>
  </si>
  <si>
    <t>10=7+9</t>
  </si>
  <si>
    <t xml:space="preserve">Valoarea punctului pentru R.U.: </t>
  </si>
  <si>
    <t>Buget aprobat pentru aprilie 2015</t>
  </si>
  <si>
    <t>Punctajele furnizorilor de servicii de reabilitare medicală pentru contractare în aprilie 2015</t>
  </si>
  <si>
    <t>valoare apr 2015</t>
  </si>
  <si>
    <t>Valoare contract aprilie 2015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</si>
</sst>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[Red]\-#,##0.00\ "/>
    <numFmt numFmtId="165" formatCode="#,##0.00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 vertical="justify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vertical="justify"/>
    </xf>
    <xf numFmtId="4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11" borderId="0" xfId="0" applyFill="1" applyAlignment="1">
      <alignment/>
    </xf>
    <xf numFmtId="0" fontId="0" fillId="11" borderId="10" xfId="0" applyNumberFormat="1" applyFill="1" applyBorder="1" applyAlignment="1">
      <alignment horizontal="center" vertical="justify"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/>
    </xf>
    <xf numFmtId="4" fontId="0" fillId="11" borderId="0" xfId="0" applyNumberFormat="1" applyFill="1" applyAlignment="1">
      <alignment/>
    </xf>
    <xf numFmtId="0" fontId="0" fillId="11" borderId="11" xfId="0" applyFill="1" applyBorder="1" applyAlignment="1">
      <alignment horizontal="center" vertical="center"/>
    </xf>
    <xf numFmtId="0" fontId="0" fillId="11" borderId="12" xfId="0" applyFill="1" applyBorder="1" applyAlignment="1">
      <alignment/>
    </xf>
    <xf numFmtId="0" fontId="1" fillId="11" borderId="13" xfId="0" applyFont="1" applyFill="1" applyBorder="1" applyAlignment="1">
      <alignment/>
    </xf>
    <xf numFmtId="0" fontId="1" fillId="11" borderId="0" xfId="0" applyFont="1" applyFill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8" fontId="0" fillId="0" borderId="0" xfId="0" applyNumberFormat="1" applyAlignment="1">
      <alignment horizontal="left"/>
    </xf>
    <xf numFmtId="0" fontId="1" fillId="0" borderId="19" xfId="0" applyFont="1" applyBorder="1" applyAlignment="1">
      <alignment horizontal="center"/>
    </xf>
    <xf numFmtId="0" fontId="0" fillId="24" borderId="0" xfId="0" applyFill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 horizontal="center" vertical="justify"/>
    </xf>
    <xf numFmtId="0" fontId="0" fillId="24" borderId="20" xfId="0" applyFill="1" applyBorder="1" applyAlignment="1">
      <alignment horizontal="center" vertical="justify"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23" xfId="0" applyFill="1" applyBorder="1" applyAlignment="1">
      <alignment horizontal="center" vertical="center"/>
    </xf>
    <xf numFmtId="0" fontId="1" fillId="24" borderId="24" xfId="0" applyFont="1" applyFill="1" applyBorder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0" fillId="11" borderId="10" xfId="0" applyFont="1" applyFill="1" applyBorder="1" applyAlignment="1">
      <alignment horizontal="center"/>
    </xf>
    <xf numFmtId="0" fontId="0" fillId="15" borderId="10" xfId="0" applyFill="1" applyBorder="1" applyAlignment="1">
      <alignment wrapText="1"/>
    </xf>
    <xf numFmtId="3" fontId="0" fillId="15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15" borderId="0" xfId="0" applyFill="1" applyBorder="1" applyAlignment="1">
      <alignment horizontal="center"/>
    </xf>
    <xf numFmtId="3" fontId="0" fillId="15" borderId="0" xfId="0" applyNumberFormat="1" applyFill="1" applyBorder="1" applyAlignment="1">
      <alignment/>
    </xf>
    <xf numFmtId="0" fontId="0" fillId="15" borderId="10" xfId="0" applyFill="1" applyBorder="1" applyAlignment="1">
      <alignment horizontal="center"/>
    </xf>
    <xf numFmtId="0" fontId="0" fillId="0" borderId="0" xfId="0" applyAlignment="1">
      <alignment horizontal="left" vertical="justify"/>
    </xf>
    <xf numFmtId="0" fontId="1" fillId="11" borderId="25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0" fillId="15" borderId="10" xfId="0" applyFill="1" applyBorder="1" applyAlignment="1">
      <alignment horizontal="center" vertical="center"/>
    </xf>
    <xf numFmtId="4" fontId="0" fillId="11" borderId="16" xfId="0" applyNumberFormat="1" applyFill="1" applyBorder="1" applyAlignment="1">
      <alignment horizontal="center"/>
    </xf>
    <xf numFmtId="4" fontId="0" fillId="11" borderId="18" xfId="0" applyNumberFormat="1" applyFill="1" applyBorder="1" applyAlignment="1">
      <alignment horizontal="center"/>
    </xf>
    <xf numFmtId="4" fontId="0" fillId="11" borderId="16" xfId="0" applyNumberFormat="1" applyFont="1" applyFill="1" applyBorder="1" applyAlignment="1">
      <alignment horizontal="center"/>
    </xf>
    <xf numFmtId="4" fontId="0" fillId="11" borderId="28" xfId="0" applyNumberFormat="1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4" fontId="1" fillId="11" borderId="17" xfId="0" applyNumberFormat="1" applyFont="1" applyFill="1" applyBorder="1" applyAlignment="1">
      <alignment horizontal="center"/>
    </xf>
    <xf numFmtId="4" fontId="1" fillId="11" borderId="29" xfId="0" applyNumberFormat="1" applyFont="1" applyFill="1" applyBorder="1" applyAlignment="1">
      <alignment horizontal="center"/>
    </xf>
    <xf numFmtId="4" fontId="1" fillId="11" borderId="30" xfId="0" applyNumberFormat="1" applyFont="1" applyFill="1" applyBorder="1" applyAlignment="1">
      <alignment horizontal="center"/>
    </xf>
    <xf numFmtId="4" fontId="0" fillId="11" borderId="31" xfId="0" applyNumberFormat="1" applyFill="1" applyBorder="1" applyAlignment="1">
      <alignment horizontal="center" vertical="justify"/>
    </xf>
    <xf numFmtId="4" fontId="0" fillId="11" borderId="28" xfId="0" applyNumberFormat="1" applyFill="1" applyBorder="1" applyAlignment="1">
      <alignment horizontal="center" vertical="justify"/>
    </xf>
    <xf numFmtId="4" fontId="1" fillId="11" borderId="32" xfId="0" applyNumberFormat="1" applyFont="1" applyFill="1" applyBorder="1" applyAlignment="1">
      <alignment horizontal="center"/>
    </xf>
    <xf numFmtId="4" fontId="1" fillId="11" borderId="33" xfId="0" applyNumberFormat="1" applyFont="1" applyFill="1" applyBorder="1" applyAlignment="1">
      <alignment horizontal="center"/>
    </xf>
    <xf numFmtId="0" fontId="0" fillId="11" borderId="34" xfId="0" applyFill="1" applyBorder="1" applyAlignment="1">
      <alignment horizontal="center" vertical="justify"/>
    </xf>
    <xf numFmtId="0" fontId="0" fillId="11" borderId="35" xfId="0" applyFill="1" applyBorder="1" applyAlignment="1">
      <alignment horizontal="center" vertical="justify"/>
    </xf>
    <xf numFmtId="0" fontId="1" fillId="11" borderId="34" xfId="0" applyFont="1" applyFill="1" applyBorder="1" applyAlignment="1">
      <alignment horizontal="center" vertical="justify"/>
    </xf>
    <xf numFmtId="0" fontId="1" fillId="11" borderId="36" xfId="0" applyFont="1" applyFill="1" applyBorder="1" applyAlignment="1">
      <alignment horizontal="center" vertical="justify"/>
    </xf>
    <xf numFmtId="0" fontId="0" fillId="11" borderId="31" xfId="0" applyFill="1" applyBorder="1" applyAlignment="1">
      <alignment horizontal="center" vertical="justify"/>
    </xf>
    <xf numFmtId="0" fontId="0" fillId="11" borderId="28" xfId="0" applyFill="1" applyBorder="1" applyAlignment="1">
      <alignment horizontal="center" vertical="justify"/>
    </xf>
    <xf numFmtId="0" fontId="0" fillId="11" borderId="37" xfId="0" applyFill="1" applyBorder="1" applyAlignment="1">
      <alignment horizontal="center" vertical="justify"/>
    </xf>
    <xf numFmtId="0" fontId="0" fillId="11" borderId="36" xfId="0" applyFill="1" applyBorder="1" applyAlignment="1">
      <alignment horizontal="center" vertical="justify"/>
    </xf>
    <xf numFmtId="0" fontId="0" fillId="24" borderId="34" xfId="0" applyFill="1" applyBorder="1" applyAlignment="1">
      <alignment horizontal="center" vertical="justify"/>
    </xf>
    <xf numFmtId="0" fontId="0" fillId="24" borderId="36" xfId="0" applyFill="1" applyBorder="1" applyAlignment="1">
      <alignment horizontal="center" vertical="justify"/>
    </xf>
    <xf numFmtId="0" fontId="0" fillId="24" borderId="34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justify"/>
    </xf>
    <xf numFmtId="0" fontId="0" fillId="24" borderId="0" xfId="0" applyFill="1" applyBorder="1" applyAlignment="1">
      <alignment horizontal="center"/>
    </xf>
    <xf numFmtId="4" fontId="0" fillId="24" borderId="16" xfId="0" applyNumberFormat="1" applyFill="1" applyBorder="1" applyAlignment="1">
      <alignment horizontal="center"/>
    </xf>
    <xf numFmtId="4" fontId="0" fillId="24" borderId="18" xfId="0" applyNumberFormat="1" applyFill="1" applyBorder="1" applyAlignment="1">
      <alignment horizontal="center"/>
    </xf>
    <xf numFmtId="4" fontId="0" fillId="24" borderId="38" xfId="0" applyNumberFormat="1" applyFill="1" applyBorder="1" applyAlignment="1">
      <alignment horizontal="center"/>
    </xf>
    <xf numFmtId="4" fontId="0" fillId="24" borderId="39" xfId="0" applyNumberForma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4" fontId="0" fillId="24" borderId="16" xfId="0" applyNumberFormat="1" applyFill="1" applyBorder="1" applyAlignment="1">
      <alignment horizontal="center" vertical="justify"/>
    </xf>
    <xf numFmtId="4" fontId="0" fillId="24" borderId="28" xfId="0" applyNumberFormat="1" applyFill="1" applyBorder="1" applyAlignment="1">
      <alignment horizontal="center" vertical="justify"/>
    </xf>
    <xf numFmtId="4" fontId="0" fillId="24" borderId="18" xfId="0" applyNumberFormat="1" applyFill="1" applyBorder="1" applyAlignment="1">
      <alignment horizontal="center" vertical="justify"/>
    </xf>
    <xf numFmtId="4" fontId="0" fillId="24" borderId="40" xfId="0" applyNumberFormat="1" applyFill="1" applyBorder="1" applyAlignment="1">
      <alignment horizontal="center"/>
    </xf>
    <xf numFmtId="4" fontId="0" fillId="24" borderId="41" xfId="0" applyNumberFormat="1" applyFill="1" applyBorder="1" applyAlignment="1">
      <alignment horizontal="center"/>
    </xf>
    <xf numFmtId="4" fontId="0" fillId="24" borderId="42" xfId="0" applyNumberFormat="1" applyFill="1" applyBorder="1" applyAlignment="1">
      <alignment horizontal="center"/>
    </xf>
    <xf numFmtId="0" fontId="0" fillId="24" borderId="43" xfId="0" applyFill="1" applyBorder="1" applyAlignment="1">
      <alignment horizontal="center" vertical="justify"/>
    </xf>
    <xf numFmtId="0" fontId="0" fillId="24" borderId="44" xfId="0" applyFill="1" applyBorder="1" applyAlignment="1">
      <alignment horizontal="center" vertical="justify"/>
    </xf>
    <xf numFmtId="0" fontId="1" fillId="24" borderId="34" xfId="0" applyFont="1" applyFill="1" applyBorder="1" applyAlignment="1">
      <alignment horizontal="center" vertical="center"/>
    </xf>
    <xf numFmtId="0" fontId="1" fillId="24" borderId="35" xfId="0" applyFont="1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justify"/>
    </xf>
    <xf numFmtId="4" fontId="0" fillId="24" borderId="28" xfId="0" applyNumberFormat="1" applyFill="1" applyBorder="1" applyAlignment="1">
      <alignment horizontal="center"/>
    </xf>
    <xf numFmtId="4" fontId="0" fillId="24" borderId="46" xfId="0" applyNumberFormat="1" applyFill="1" applyBorder="1" applyAlignment="1">
      <alignment horizontal="center"/>
    </xf>
    <xf numFmtId="4" fontId="0" fillId="24" borderId="10" xfId="0" applyNumberFormat="1" applyFill="1" applyBorder="1" applyAlignment="1">
      <alignment horizontal="center"/>
    </xf>
    <xf numFmtId="4" fontId="0" fillId="24" borderId="47" xfId="0" applyNumberFormat="1" applyFill="1" applyBorder="1" applyAlignment="1">
      <alignment horizontal="center"/>
    </xf>
    <xf numFmtId="4" fontId="0" fillId="24" borderId="48" xfId="0" applyNumberFormat="1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justify"/>
    </xf>
    <xf numFmtId="4" fontId="0" fillId="24" borderId="47" xfId="0" applyNumberFormat="1" applyFill="1" applyBorder="1" applyAlignment="1">
      <alignment horizontal="center" vertical="justify"/>
    </xf>
    <xf numFmtId="4" fontId="0" fillId="24" borderId="48" xfId="0" applyNumberFormat="1" applyFill="1" applyBorder="1" applyAlignment="1">
      <alignment horizontal="center" vertical="justify"/>
    </xf>
    <xf numFmtId="4" fontId="0" fillId="24" borderId="32" xfId="0" applyNumberFormat="1" applyFill="1" applyBorder="1" applyAlignment="1">
      <alignment horizontal="center"/>
    </xf>
    <xf numFmtId="4" fontId="0" fillId="24" borderId="33" xfId="0" applyNumberFormat="1" applyFill="1" applyBorder="1" applyAlignment="1">
      <alignment horizontal="center"/>
    </xf>
    <xf numFmtId="4" fontId="0" fillId="24" borderId="49" xfId="0" applyNumberFormat="1" applyFill="1" applyBorder="1" applyAlignment="1">
      <alignment horizontal="center" vertical="justify"/>
    </xf>
    <xf numFmtId="4" fontId="0" fillId="24" borderId="50" xfId="0" applyNumberFormat="1" applyFill="1" applyBorder="1" applyAlignment="1">
      <alignment horizontal="center" vertical="justify"/>
    </xf>
    <xf numFmtId="4" fontId="0" fillId="24" borderId="51" xfId="0" applyNumberFormat="1" applyFill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25.8515625" style="0" customWidth="1"/>
    <col min="2" max="2" width="9.7109375" style="0" customWidth="1"/>
    <col min="3" max="3" width="16.421875" style="0" customWidth="1"/>
    <col min="4" max="4" width="8.7109375" style="0" customWidth="1"/>
    <col min="5" max="5" width="10.140625" style="0" customWidth="1"/>
    <col min="6" max="6" width="7.421875" style="0" customWidth="1"/>
    <col min="7" max="7" width="10.7109375" style="0" customWidth="1"/>
    <col min="8" max="8" width="8.421875" style="0" customWidth="1"/>
    <col min="9" max="9" width="7.140625" style="0" customWidth="1"/>
    <col min="10" max="10" width="9.57421875" style="0" customWidth="1"/>
    <col min="11" max="11" width="6.28125" style="0" customWidth="1"/>
  </cols>
  <sheetData>
    <row r="2" spans="1:10" ht="1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" customHeight="1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1" ht="20.25" customHeight="1">
      <c r="A4" s="25" t="s">
        <v>64</v>
      </c>
      <c r="B4" s="25"/>
      <c r="C4" s="25"/>
      <c r="D4" s="25"/>
      <c r="E4" s="25"/>
      <c r="F4" s="25"/>
      <c r="G4" s="25"/>
      <c r="H4" s="25"/>
      <c r="I4" s="25"/>
      <c r="J4" s="25"/>
      <c r="K4" s="13"/>
    </row>
    <row r="5" spans="1:11" ht="11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>
      <c r="A6" s="26" t="s">
        <v>8</v>
      </c>
      <c r="B6" s="63" t="s">
        <v>6</v>
      </c>
      <c r="C6" s="64"/>
      <c r="D6" s="64"/>
      <c r="E6" s="64"/>
      <c r="F6" s="64"/>
      <c r="G6" s="65"/>
      <c r="H6" s="63" t="s">
        <v>7</v>
      </c>
      <c r="I6" s="64"/>
      <c r="J6" s="64"/>
      <c r="K6" s="65"/>
    </row>
    <row r="7" spans="1:11" ht="56.25" customHeight="1">
      <c r="A7" s="27"/>
      <c r="B7" s="14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9</v>
      </c>
      <c r="I7" s="14" t="s">
        <v>1</v>
      </c>
      <c r="J7" s="14" t="s">
        <v>10</v>
      </c>
      <c r="K7" s="14" t="s">
        <v>11</v>
      </c>
    </row>
    <row r="8" spans="1:11" ht="12.75" customHeight="1">
      <c r="A8" s="27">
        <v>0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 t="s">
        <v>60</v>
      </c>
      <c r="H8" s="14">
        <v>7</v>
      </c>
      <c r="I8" s="14">
        <v>8</v>
      </c>
      <c r="J8" s="14">
        <v>9</v>
      </c>
      <c r="K8" s="14" t="s">
        <v>61</v>
      </c>
    </row>
    <row r="9" spans="1:11" ht="15">
      <c r="A9" s="15" t="s">
        <v>12</v>
      </c>
      <c r="B9" s="16">
        <v>571</v>
      </c>
      <c r="C9" s="16">
        <v>217</v>
      </c>
      <c r="D9" s="16">
        <v>526</v>
      </c>
      <c r="E9" s="16">
        <v>80</v>
      </c>
      <c r="F9" s="16">
        <v>62</v>
      </c>
      <c r="G9" s="17">
        <f aca="true" t="shared" si="0" ref="G9:G14">F9+E9+D9</f>
        <v>668</v>
      </c>
      <c r="H9" s="55">
        <v>263</v>
      </c>
      <c r="I9" s="16">
        <v>200</v>
      </c>
      <c r="J9" s="16">
        <v>2</v>
      </c>
      <c r="K9" s="17">
        <f aca="true" t="shared" si="1" ref="K9:K14">H9+J9</f>
        <v>265</v>
      </c>
    </row>
    <row r="10" spans="1:11" ht="11.25" customHeight="1">
      <c r="A10" s="15" t="s">
        <v>13</v>
      </c>
      <c r="B10" s="16">
        <v>155</v>
      </c>
      <c r="C10" s="16">
        <v>57</v>
      </c>
      <c r="D10" s="16">
        <v>109</v>
      </c>
      <c r="E10" s="16">
        <v>60</v>
      </c>
      <c r="F10" s="16">
        <v>0</v>
      </c>
      <c r="G10" s="17">
        <f t="shared" si="0"/>
        <v>169</v>
      </c>
      <c r="H10" s="55">
        <v>82</v>
      </c>
      <c r="I10" s="16">
        <v>40</v>
      </c>
      <c r="J10" s="16">
        <v>5</v>
      </c>
      <c r="K10" s="17">
        <f t="shared" si="1"/>
        <v>87</v>
      </c>
    </row>
    <row r="11" spans="1:11" ht="12" customHeight="1">
      <c r="A11" s="15" t="s">
        <v>14</v>
      </c>
      <c r="B11" s="16">
        <v>80</v>
      </c>
      <c r="C11" s="16">
        <v>30</v>
      </c>
      <c r="D11" s="16">
        <v>80</v>
      </c>
      <c r="E11" s="16">
        <v>40</v>
      </c>
      <c r="F11" s="16">
        <v>0</v>
      </c>
      <c r="G11" s="17">
        <f t="shared" si="0"/>
        <v>120</v>
      </c>
      <c r="H11" s="55">
        <v>42.5</v>
      </c>
      <c r="I11" s="16">
        <v>40</v>
      </c>
      <c r="J11" s="16">
        <v>1</v>
      </c>
      <c r="K11" s="17">
        <f t="shared" si="1"/>
        <v>43.5</v>
      </c>
    </row>
    <row r="12" spans="1:11" ht="12.75" customHeight="1">
      <c r="A12" s="15" t="s">
        <v>15</v>
      </c>
      <c r="B12" s="16">
        <v>43</v>
      </c>
      <c r="C12" s="16">
        <v>25</v>
      </c>
      <c r="D12" s="16">
        <v>43</v>
      </c>
      <c r="E12" s="16">
        <v>40</v>
      </c>
      <c r="F12" s="16">
        <v>0</v>
      </c>
      <c r="G12" s="17">
        <f t="shared" si="0"/>
        <v>83</v>
      </c>
      <c r="H12" s="55">
        <v>15.7</v>
      </c>
      <c r="I12" s="16">
        <v>30</v>
      </c>
      <c r="J12" s="16">
        <v>1</v>
      </c>
      <c r="K12" s="17">
        <f t="shared" si="1"/>
        <v>16.7</v>
      </c>
    </row>
    <row r="13" spans="1:11" ht="15">
      <c r="A13" s="15" t="s">
        <v>16</v>
      </c>
      <c r="B13" s="16">
        <v>105</v>
      </c>
      <c r="C13" s="16">
        <v>42</v>
      </c>
      <c r="D13" s="16">
        <v>105</v>
      </c>
      <c r="E13" s="16">
        <v>40</v>
      </c>
      <c r="F13" s="16">
        <v>0</v>
      </c>
      <c r="G13" s="17">
        <f t="shared" si="0"/>
        <v>145</v>
      </c>
      <c r="H13" s="55">
        <v>80</v>
      </c>
      <c r="I13" s="16">
        <v>60</v>
      </c>
      <c r="J13" s="16">
        <v>2</v>
      </c>
      <c r="K13" s="17">
        <f t="shared" si="1"/>
        <v>82</v>
      </c>
    </row>
    <row r="14" spans="1:11" ht="13.5" customHeight="1">
      <c r="A14" s="15" t="s">
        <v>17</v>
      </c>
      <c r="B14" s="16">
        <v>460</v>
      </c>
      <c r="C14" s="16">
        <v>125</v>
      </c>
      <c r="D14" s="16">
        <v>460</v>
      </c>
      <c r="E14" s="16">
        <v>120</v>
      </c>
      <c r="F14" s="16">
        <v>0</v>
      </c>
      <c r="G14" s="17">
        <f t="shared" si="0"/>
        <v>580</v>
      </c>
      <c r="H14" s="55">
        <v>416</v>
      </c>
      <c r="I14" s="16">
        <v>280</v>
      </c>
      <c r="J14" s="16">
        <v>5</v>
      </c>
      <c r="K14" s="17">
        <f t="shared" si="1"/>
        <v>421</v>
      </c>
    </row>
    <row r="15" spans="1:11" ht="12" customHeight="1">
      <c r="A15" s="18" t="s">
        <v>18</v>
      </c>
      <c r="B15" s="16"/>
      <c r="C15" s="16"/>
      <c r="D15" s="16"/>
      <c r="E15" s="16"/>
      <c r="F15" s="16"/>
      <c r="G15" s="17">
        <f>G9+G10+G11+G12+G13+G14</f>
        <v>1765</v>
      </c>
      <c r="H15" s="17"/>
      <c r="I15" s="17"/>
      <c r="J15" s="17"/>
      <c r="K15" s="17">
        <f>K9+K10+K11+K12+K13+K14</f>
        <v>915.2</v>
      </c>
    </row>
    <row r="16" spans="2:8" ht="15">
      <c r="B16" s="52" t="s">
        <v>63</v>
      </c>
      <c r="C16" s="52"/>
      <c r="D16" s="52"/>
      <c r="E16" s="52"/>
      <c r="F16" s="12" t="s">
        <v>29</v>
      </c>
      <c r="G16" s="51">
        <v>120000</v>
      </c>
      <c r="H16" s="39" t="s">
        <v>21</v>
      </c>
    </row>
    <row r="17" spans="3:8" ht="15">
      <c r="C17" t="s">
        <v>39</v>
      </c>
      <c r="G17" s="9">
        <f>0.4*G16</f>
        <v>48000</v>
      </c>
      <c r="H17" t="s">
        <v>21</v>
      </c>
    </row>
    <row r="18" spans="3:8" ht="15">
      <c r="C18" t="s">
        <v>40</v>
      </c>
      <c r="G18" s="9">
        <f>0.6*G16</f>
        <v>72000</v>
      </c>
      <c r="H18" t="s">
        <v>21</v>
      </c>
    </row>
    <row r="19" spans="2:8" ht="15">
      <c r="B19" t="s">
        <v>59</v>
      </c>
      <c r="G19" s="54">
        <f>G17/G15</f>
        <v>27.195467422096318</v>
      </c>
      <c r="H19" t="s">
        <v>21</v>
      </c>
    </row>
    <row r="20" spans="2:8" ht="15">
      <c r="B20" t="s">
        <v>62</v>
      </c>
      <c r="G20" s="54">
        <f>G18/K15</f>
        <v>78.67132867132867</v>
      </c>
      <c r="H20" t="s">
        <v>21</v>
      </c>
    </row>
    <row r="21" ht="11.25" customHeight="1">
      <c r="A21" s="53" t="s">
        <v>66</v>
      </c>
    </row>
    <row r="22" spans="2:4" ht="30">
      <c r="B22" s="66" t="s">
        <v>8</v>
      </c>
      <c r="C22" s="66"/>
      <c r="D22" s="56" t="s">
        <v>65</v>
      </c>
    </row>
    <row r="23" spans="2:4" ht="15">
      <c r="B23" s="61" t="s">
        <v>12</v>
      </c>
      <c r="C23" s="61"/>
      <c r="D23" s="57">
        <f>G9*G19+K9*G20</f>
        <v>39014.47433586244</v>
      </c>
    </row>
    <row r="24" spans="2:4" ht="15">
      <c r="B24" s="61" t="s">
        <v>13</v>
      </c>
      <c r="C24" s="61"/>
      <c r="D24" s="57">
        <f>G10*G19+K10*G20</f>
        <v>11440.439588739871</v>
      </c>
    </row>
    <row r="25" spans="2:4" ht="15">
      <c r="B25" s="61" t="s">
        <v>14</v>
      </c>
      <c r="C25" s="61"/>
      <c r="D25" s="57">
        <f>G11*G19+K11*G20</f>
        <v>6685.658887854355</v>
      </c>
    </row>
    <row r="26" spans="2:4" ht="15">
      <c r="B26" s="61" t="s">
        <v>15</v>
      </c>
      <c r="C26" s="61"/>
      <c r="D26" s="57">
        <f>G12*G19+K12*G20</f>
        <v>3571.0349848451833</v>
      </c>
    </row>
    <row r="27" spans="2:4" ht="15">
      <c r="B27" s="61" t="s">
        <v>16</v>
      </c>
      <c r="C27" s="61"/>
      <c r="D27" s="57">
        <f>G13*G19+K13*G20</f>
        <v>10394.391727252916</v>
      </c>
    </row>
    <row r="28" spans="2:4" ht="15">
      <c r="B28" s="61" t="s">
        <v>17</v>
      </c>
      <c r="C28" s="61"/>
      <c r="D28" s="57">
        <f>G14*G19+K14*G20</f>
        <v>48894.00047544523</v>
      </c>
    </row>
    <row r="29" spans="2:4" ht="15">
      <c r="B29" s="59"/>
      <c r="C29" s="59"/>
      <c r="D29" s="60">
        <f>D23+D24+D25+D26+D27+D28</f>
        <v>120000</v>
      </c>
    </row>
    <row r="30" spans="2:4" ht="1.5" customHeight="1">
      <c r="B30" s="59"/>
      <c r="C30" s="59"/>
      <c r="D30" s="60"/>
    </row>
    <row r="31" spans="1:10" ht="15">
      <c r="A31" s="62" t="s">
        <v>24</v>
      </c>
      <c r="B31" s="62"/>
      <c r="C31" s="62"/>
      <c r="D31" s="62"/>
      <c r="E31" s="62"/>
      <c r="F31" s="62"/>
      <c r="G31" s="62"/>
      <c r="H31" s="62"/>
      <c r="I31" s="62"/>
      <c r="J31" s="62"/>
    </row>
    <row r="32" spans="1:10" ht="14.2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</row>
    <row r="34" ht="12.75" customHeight="1">
      <c r="D34" s="58"/>
    </row>
  </sheetData>
  <sheetProtection/>
  <mergeCells count="11">
    <mergeCell ref="A2:J3"/>
    <mergeCell ref="B6:G6"/>
    <mergeCell ref="H6:K6"/>
    <mergeCell ref="B22:C22"/>
    <mergeCell ref="B23:C23"/>
    <mergeCell ref="B28:C28"/>
    <mergeCell ref="A31:J32"/>
    <mergeCell ref="B24:C24"/>
    <mergeCell ref="B25:C25"/>
    <mergeCell ref="B26:C26"/>
    <mergeCell ref="B27:C27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9"/>
  <sheetViews>
    <sheetView zoomScalePageLayoutView="0" workbookViewId="0" topLeftCell="A79">
      <selection activeCell="A88" sqref="A88:J89"/>
    </sheetView>
  </sheetViews>
  <sheetFormatPr defaultColWidth="9.140625" defaultRowHeight="15"/>
  <cols>
    <col min="1" max="1" width="28.7109375" style="0" customWidth="1"/>
    <col min="2" max="2" width="8.8515625" style="0" customWidth="1"/>
    <col min="3" max="4" width="9.421875" style="0" customWidth="1"/>
    <col min="5" max="5" width="8.8515625" style="0" customWidth="1"/>
    <col min="6" max="6" width="7.421875" style="0" customWidth="1"/>
    <col min="7" max="7" width="10.7109375" style="0" customWidth="1"/>
    <col min="8" max="8" width="9.7109375" style="0" customWidth="1"/>
    <col min="10" max="10" width="9.57421875" style="0" customWidth="1"/>
    <col min="11" max="11" width="10.28125" style="0" customWidth="1"/>
  </cols>
  <sheetData>
    <row r="2" spans="1:10" ht="15.7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</row>
    <row r="5" spans="1:11" ht="15">
      <c r="A5" s="35" t="s">
        <v>8</v>
      </c>
      <c r="B5" s="32" t="s">
        <v>6</v>
      </c>
      <c r="C5" s="33"/>
      <c r="D5" s="33"/>
      <c r="E5" s="33"/>
      <c r="F5" s="33"/>
      <c r="G5" s="34"/>
      <c r="H5" s="32" t="s">
        <v>7</v>
      </c>
      <c r="I5" s="33"/>
      <c r="J5" s="33"/>
      <c r="K5" s="34"/>
    </row>
    <row r="6" spans="1:11" ht="46.5" customHeight="1">
      <c r="A6" s="36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9</v>
      </c>
      <c r="I6" s="2" t="s">
        <v>1</v>
      </c>
      <c r="J6" s="2" t="s">
        <v>10</v>
      </c>
      <c r="K6" s="2" t="s">
        <v>11</v>
      </c>
    </row>
    <row r="7" spans="1:11" ht="15">
      <c r="A7" s="1" t="s">
        <v>12</v>
      </c>
      <c r="B7" s="31">
        <v>571</v>
      </c>
      <c r="C7" s="31">
        <v>217</v>
      </c>
      <c r="D7" s="31">
        <v>526</v>
      </c>
      <c r="E7" s="31">
        <v>80</v>
      </c>
      <c r="F7" s="31">
        <v>62</v>
      </c>
      <c r="G7" s="31">
        <f aca="true" t="shared" si="0" ref="G7:G12">F7+E7+D7</f>
        <v>668</v>
      </c>
      <c r="H7" s="4">
        <v>263</v>
      </c>
      <c r="I7" s="31">
        <v>200</v>
      </c>
      <c r="J7" s="31">
        <v>2</v>
      </c>
      <c r="K7" s="31">
        <v>265</v>
      </c>
    </row>
    <row r="8" spans="1:11" ht="15">
      <c r="A8" s="1" t="s">
        <v>13</v>
      </c>
      <c r="B8" s="31">
        <v>155</v>
      </c>
      <c r="C8" s="31">
        <v>57</v>
      </c>
      <c r="D8" s="31">
        <v>109</v>
      </c>
      <c r="E8" s="31">
        <v>60</v>
      </c>
      <c r="F8" s="31">
        <v>0</v>
      </c>
      <c r="G8" s="31">
        <f t="shared" si="0"/>
        <v>169</v>
      </c>
      <c r="H8" s="31">
        <v>82</v>
      </c>
      <c r="I8" s="31">
        <v>40</v>
      </c>
      <c r="J8" s="31">
        <v>5</v>
      </c>
      <c r="K8" s="31">
        <v>87</v>
      </c>
    </row>
    <row r="9" spans="1:11" ht="15">
      <c r="A9" s="1" t="s">
        <v>14</v>
      </c>
      <c r="B9" s="31">
        <v>80</v>
      </c>
      <c r="C9" s="31">
        <v>30</v>
      </c>
      <c r="D9" s="31">
        <v>80</v>
      </c>
      <c r="E9" s="31">
        <v>40</v>
      </c>
      <c r="F9" s="31">
        <v>0</v>
      </c>
      <c r="G9" s="31">
        <f t="shared" si="0"/>
        <v>120</v>
      </c>
      <c r="H9" s="31">
        <v>42.5</v>
      </c>
      <c r="I9" s="31">
        <v>40</v>
      </c>
      <c r="J9" s="31">
        <v>1</v>
      </c>
      <c r="K9" s="31">
        <v>43.5</v>
      </c>
    </row>
    <row r="10" spans="1:11" ht="15">
      <c r="A10" s="1" t="s">
        <v>15</v>
      </c>
      <c r="B10" s="31">
        <v>43</v>
      </c>
      <c r="C10" s="31">
        <v>25</v>
      </c>
      <c r="D10" s="31">
        <v>43</v>
      </c>
      <c r="E10" s="31">
        <v>40</v>
      </c>
      <c r="F10" s="31">
        <v>0</v>
      </c>
      <c r="G10" s="31">
        <f t="shared" si="0"/>
        <v>83</v>
      </c>
      <c r="H10" s="31">
        <v>15.7</v>
      </c>
      <c r="I10" s="31">
        <v>30</v>
      </c>
      <c r="J10" s="31">
        <v>1</v>
      </c>
      <c r="K10" s="31">
        <v>16.7</v>
      </c>
    </row>
    <row r="11" spans="1:11" ht="15">
      <c r="A11" s="1" t="s">
        <v>16</v>
      </c>
      <c r="B11" s="31">
        <v>105</v>
      </c>
      <c r="C11" s="31">
        <v>42</v>
      </c>
      <c r="D11" s="31">
        <v>105</v>
      </c>
      <c r="E11" s="31">
        <v>40</v>
      </c>
      <c r="F11" s="31">
        <v>0</v>
      </c>
      <c r="G11" s="31">
        <f t="shared" si="0"/>
        <v>145</v>
      </c>
      <c r="H11" s="31">
        <v>80</v>
      </c>
      <c r="I11" s="31">
        <v>60</v>
      </c>
      <c r="J11" s="31">
        <v>2</v>
      </c>
      <c r="K11" s="31">
        <v>82</v>
      </c>
    </row>
    <row r="12" spans="1:11" ht="15">
      <c r="A12" s="1" t="s">
        <v>17</v>
      </c>
      <c r="B12" s="31">
        <v>460</v>
      </c>
      <c r="C12" s="31">
        <v>125</v>
      </c>
      <c r="D12" s="31">
        <v>460</v>
      </c>
      <c r="E12" s="31">
        <v>120</v>
      </c>
      <c r="F12" s="31">
        <v>0</v>
      </c>
      <c r="G12" s="31">
        <f t="shared" si="0"/>
        <v>580</v>
      </c>
      <c r="H12" s="4">
        <v>416</v>
      </c>
      <c r="I12" s="31">
        <v>280</v>
      </c>
      <c r="J12" s="31">
        <v>5</v>
      </c>
      <c r="K12" s="31">
        <v>421</v>
      </c>
    </row>
    <row r="13" spans="1:11" ht="15">
      <c r="A13" s="3" t="s">
        <v>18</v>
      </c>
      <c r="B13" s="31"/>
      <c r="C13" s="31"/>
      <c r="D13" s="31"/>
      <c r="E13" s="31"/>
      <c r="F13" s="31"/>
      <c r="G13" s="4">
        <f>G7+G8+G9+G10+G11+G12</f>
        <v>1765</v>
      </c>
      <c r="H13" s="4"/>
      <c r="I13" s="4"/>
      <c r="J13" s="4"/>
      <c r="K13" s="4">
        <f>K7+K8+K9+K10+K11+K12</f>
        <v>915.2</v>
      </c>
    </row>
    <row r="15" spans="2:8" ht="15">
      <c r="B15" t="s">
        <v>28</v>
      </c>
      <c r="F15" s="12" t="s">
        <v>29</v>
      </c>
      <c r="G15" s="51">
        <v>344180</v>
      </c>
      <c r="H15" s="39" t="s">
        <v>21</v>
      </c>
    </row>
    <row r="16" spans="3:8" ht="15">
      <c r="C16" t="s">
        <v>39</v>
      </c>
      <c r="G16" s="9">
        <f>0.4*G15</f>
        <v>137672</v>
      </c>
      <c r="H16" t="s">
        <v>21</v>
      </c>
    </row>
    <row r="17" spans="3:8" ht="15">
      <c r="C17" t="s">
        <v>40</v>
      </c>
      <c r="G17" s="9">
        <f>0.6*G15</f>
        <v>206508</v>
      </c>
      <c r="H17" t="s">
        <v>21</v>
      </c>
    </row>
    <row r="18" spans="1:6" ht="15">
      <c r="A18" t="s">
        <v>41</v>
      </c>
      <c r="F18" t="s">
        <v>42</v>
      </c>
    </row>
    <row r="20" spans="1:11" ht="15">
      <c r="A20" s="37" t="s">
        <v>23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5">
      <c r="A21" s="40" t="s">
        <v>30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33" customHeight="1">
      <c r="A22" s="1"/>
      <c r="B22" s="77" t="s">
        <v>19</v>
      </c>
      <c r="C22" s="78"/>
      <c r="D22" s="77" t="s">
        <v>20</v>
      </c>
      <c r="E22" s="78"/>
      <c r="F22" s="75" t="s">
        <v>27</v>
      </c>
      <c r="G22" s="76"/>
      <c r="H22" s="10" t="s">
        <v>26</v>
      </c>
      <c r="I22" s="77" t="s">
        <v>25</v>
      </c>
      <c r="J22" s="78"/>
      <c r="K22" s="8"/>
    </row>
    <row r="23" spans="1:11" ht="15">
      <c r="A23" s="1" t="s">
        <v>12</v>
      </c>
      <c r="B23" s="73">
        <f>G16/G13*G7</f>
        <v>52104.75694050991</v>
      </c>
      <c r="C23" s="74"/>
      <c r="D23" s="73">
        <f>G17/K13*K7</f>
        <v>59795.25786713287</v>
      </c>
      <c r="E23" s="74"/>
      <c r="F23" s="71">
        <f aca="true" t="shared" si="1" ref="F23:F28">B23+D23</f>
        <v>111900.01480764279</v>
      </c>
      <c r="G23" s="72"/>
      <c r="H23" s="11">
        <v>32.56</v>
      </c>
      <c r="I23" s="73">
        <f aca="true" t="shared" si="2" ref="I23:I28">F23+H23</f>
        <v>111932.57480764278</v>
      </c>
      <c r="J23" s="74"/>
      <c r="K23" s="7"/>
    </row>
    <row r="24" spans="1:11" ht="15">
      <c r="A24" s="1" t="s">
        <v>13</v>
      </c>
      <c r="B24" s="73">
        <f>G16/G13*G8</f>
        <v>13182.19150141643</v>
      </c>
      <c r="C24" s="74"/>
      <c r="D24" s="73">
        <f>G17/K13*K8</f>
        <v>19630.895979020977</v>
      </c>
      <c r="E24" s="74"/>
      <c r="F24" s="71">
        <f t="shared" si="1"/>
        <v>32813.0874804374</v>
      </c>
      <c r="G24" s="72"/>
      <c r="H24" s="11">
        <v>39</v>
      </c>
      <c r="I24" s="73">
        <f t="shared" si="2"/>
        <v>32852.0874804374</v>
      </c>
      <c r="J24" s="74"/>
      <c r="K24" s="7"/>
    </row>
    <row r="25" spans="1:11" ht="15">
      <c r="A25" s="1" t="s">
        <v>14</v>
      </c>
      <c r="B25" s="73">
        <f>G16/G13*G9</f>
        <v>9360.13597733711</v>
      </c>
      <c r="C25" s="74"/>
      <c r="D25" s="73">
        <f>G17/K13*K9</f>
        <v>9815.447989510489</v>
      </c>
      <c r="E25" s="74"/>
      <c r="F25" s="71">
        <f t="shared" si="1"/>
        <v>19175.583966847596</v>
      </c>
      <c r="G25" s="72"/>
      <c r="H25" s="11">
        <v>36</v>
      </c>
      <c r="I25" s="73">
        <f t="shared" si="2"/>
        <v>19211.583966847596</v>
      </c>
      <c r="J25" s="74"/>
      <c r="K25" s="7"/>
    </row>
    <row r="26" spans="1:11" ht="15">
      <c r="A26" s="1" t="s">
        <v>15</v>
      </c>
      <c r="B26" s="73">
        <f>G16/G13*G10</f>
        <v>6474.094050991501</v>
      </c>
      <c r="C26" s="74"/>
      <c r="D26" s="73">
        <f>G17/K13*K10</f>
        <v>3768.2294580419575</v>
      </c>
      <c r="E26" s="74"/>
      <c r="F26" s="71">
        <f t="shared" si="1"/>
        <v>10242.323509033458</v>
      </c>
      <c r="G26" s="72"/>
      <c r="H26" s="11">
        <v>8</v>
      </c>
      <c r="I26" s="73">
        <f t="shared" si="2"/>
        <v>10250.323509033458</v>
      </c>
      <c r="J26" s="74"/>
      <c r="K26" s="7"/>
    </row>
    <row r="27" spans="1:11" ht="15">
      <c r="A27" s="1" t="s">
        <v>16</v>
      </c>
      <c r="B27" s="73">
        <f>G16/G13*G11</f>
        <v>11310.164305949007</v>
      </c>
      <c r="C27" s="74"/>
      <c r="D27" s="73">
        <f>G17/K13*K11</f>
        <v>18502.683566433567</v>
      </c>
      <c r="E27" s="74"/>
      <c r="F27" s="71">
        <f t="shared" si="1"/>
        <v>29812.847872382576</v>
      </c>
      <c r="G27" s="72"/>
      <c r="H27" s="11">
        <v>35</v>
      </c>
      <c r="I27" s="73">
        <f t="shared" si="2"/>
        <v>29847.847872382576</v>
      </c>
      <c r="J27" s="74"/>
      <c r="K27" s="7"/>
    </row>
    <row r="28" spans="1:11" ht="15">
      <c r="A28" s="1" t="s">
        <v>17</v>
      </c>
      <c r="B28" s="73">
        <f>G16/G13*G12</f>
        <v>45240.65722379603</v>
      </c>
      <c r="C28" s="74"/>
      <c r="D28" s="73">
        <f>G17/K13*K12</f>
        <v>94995.48513986013</v>
      </c>
      <c r="E28" s="74"/>
      <c r="F28" s="71">
        <f t="shared" si="1"/>
        <v>140236.14236365617</v>
      </c>
      <c r="G28" s="72"/>
      <c r="H28" s="11">
        <v>19.91</v>
      </c>
      <c r="I28" s="73">
        <f t="shared" si="2"/>
        <v>140256.05236365617</v>
      </c>
      <c r="J28" s="74"/>
      <c r="K28" s="7"/>
    </row>
    <row r="29" spans="1:11" ht="15">
      <c r="A29" s="3" t="s">
        <v>18</v>
      </c>
      <c r="B29" s="71">
        <f>B23+B24+B25+B26+B27+B28</f>
        <v>137671.99999999997</v>
      </c>
      <c r="C29" s="72"/>
      <c r="D29" s="71">
        <f>D23+D24+D25+D26+D27+D28</f>
        <v>206508</v>
      </c>
      <c r="E29" s="72"/>
      <c r="F29" s="71">
        <f>F23+F24+F25+F26+F27+F28</f>
        <v>344180</v>
      </c>
      <c r="G29" s="72"/>
      <c r="H29" s="7">
        <f>H23+H24+H25+H26+H27+H28</f>
        <v>170.47</v>
      </c>
      <c r="I29" s="71">
        <f>I23+I24+I25+I26+I27+I28</f>
        <v>344350.47</v>
      </c>
      <c r="J29" s="72"/>
      <c r="K29" s="7"/>
    </row>
    <row r="31" ht="15" customHeight="1"/>
    <row r="33" spans="1:11" ht="15.75">
      <c r="A33" s="25" t="s">
        <v>31</v>
      </c>
      <c r="B33" s="25"/>
      <c r="C33" s="25"/>
      <c r="D33" s="25"/>
      <c r="E33" s="25"/>
      <c r="F33" s="25"/>
      <c r="G33" s="25"/>
      <c r="H33" s="25"/>
      <c r="I33" s="25"/>
      <c r="J33" s="25"/>
      <c r="K33" s="13"/>
    </row>
    <row r="34" spans="1:11" ht="15">
      <c r="A34" s="13"/>
      <c r="B34" s="13"/>
      <c r="C34" s="13" t="s">
        <v>38</v>
      </c>
      <c r="D34" s="13"/>
      <c r="E34" s="13"/>
      <c r="F34" s="13"/>
      <c r="G34" s="13"/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26" t="s">
        <v>8</v>
      </c>
      <c r="B36" s="28" t="s">
        <v>6</v>
      </c>
      <c r="C36" s="29"/>
      <c r="D36" s="29"/>
      <c r="E36" s="29"/>
      <c r="F36" s="29"/>
      <c r="G36" s="30"/>
      <c r="H36" s="28" t="s">
        <v>7</v>
      </c>
      <c r="I36" s="29"/>
      <c r="J36" s="29"/>
      <c r="K36" s="30"/>
    </row>
    <row r="37" spans="1:11" ht="60">
      <c r="A37" s="27"/>
      <c r="B37" s="14" t="s">
        <v>0</v>
      </c>
      <c r="C37" s="14" t="s">
        <v>1</v>
      </c>
      <c r="D37" s="14" t="s">
        <v>2</v>
      </c>
      <c r="E37" s="14" t="s">
        <v>3</v>
      </c>
      <c r="F37" s="14" t="s">
        <v>4</v>
      </c>
      <c r="G37" s="14" t="s">
        <v>5</v>
      </c>
      <c r="H37" s="14" t="s">
        <v>9</v>
      </c>
      <c r="I37" s="14" t="s">
        <v>1</v>
      </c>
      <c r="J37" s="14" t="s">
        <v>10</v>
      </c>
      <c r="K37" s="14" t="s">
        <v>11</v>
      </c>
    </row>
    <row r="38" spans="1:11" ht="15">
      <c r="A38" s="15" t="s">
        <v>12</v>
      </c>
      <c r="B38" s="16">
        <v>571</v>
      </c>
      <c r="C38" s="16">
        <v>217</v>
      </c>
      <c r="D38" s="16">
        <v>526</v>
      </c>
      <c r="E38" s="16">
        <v>80</v>
      </c>
      <c r="F38" s="16">
        <v>62</v>
      </c>
      <c r="G38" s="16">
        <f>F38+E38+D38</f>
        <v>668</v>
      </c>
      <c r="H38" s="17">
        <v>263</v>
      </c>
      <c r="I38" s="16">
        <v>200</v>
      </c>
      <c r="J38" s="16">
        <v>2</v>
      </c>
      <c r="K38" s="16">
        <v>265</v>
      </c>
    </row>
    <row r="39" spans="1:11" ht="15">
      <c r="A39" s="15" t="s">
        <v>13</v>
      </c>
      <c r="B39" s="16">
        <v>155</v>
      </c>
      <c r="C39" s="16">
        <v>57</v>
      </c>
      <c r="D39" s="16">
        <v>109</v>
      </c>
      <c r="E39" s="16">
        <v>60</v>
      </c>
      <c r="F39" s="16">
        <v>0</v>
      </c>
      <c r="G39" s="16">
        <f>F39+E39+D39</f>
        <v>169</v>
      </c>
      <c r="H39" s="16">
        <v>82</v>
      </c>
      <c r="I39" s="16">
        <v>40</v>
      </c>
      <c r="J39" s="16">
        <v>5</v>
      </c>
      <c r="K39" s="16">
        <v>87</v>
      </c>
    </row>
    <row r="40" spans="1:11" ht="15">
      <c r="A40" s="15" t="s">
        <v>14</v>
      </c>
      <c r="B40" s="16">
        <v>80</v>
      </c>
      <c r="C40" s="16">
        <v>30</v>
      </c>
      <c r="D40" s="16">
        <v>80</v>
      </c>
      <c r="E40" s="16">
        <v>40</v>
      </c>
      <c r="F40" s="16">
        <v>0</v>
      </c>
      <c r="G40" s="16"/>
      <c r="H40" s="16">
        <v>42.5</v>
      </c>
      <c r="I40" s="16">
        <v>40</v>
      </c>
      <c r="J40" s="16">
        <v>1</v>
      </c>
      <c r="K40" s="16"/>
    </row>
    <row r="41" spans="1:11" ht="15">
      <c r="A41" s="15" t="s">
        <v>15</v>
      </c>
      <c r="B41" s="16">
        <v>43</v>
      </c>
      <c r="C41" s="16">
        <v>25</v>
      </c>
      <c r="D41" s="16">
        <v>43</v>
      </c>
      <c r="E41" s="16">
        <v>40</v>
      </c>
      <c r="F41" s="16">
        <v>0</v>
      </c>
      <c r="G41" s="16">
        <f>F41+E41+D41</f>
        <v>83</v>
      </c>
      <c r="H41" s="16">
        <v>15.7</v>
      </c>
      <c r="I41" s="16">
        <v>30</v>
      </c>
      <c r="J41" s="16">
        <v>1</v>
      </c>
      <c r="K41" s="16">
        <v>16.7</v>
      </c>
    </row>
    <row r="42" spans="1:11" ht="15">
      <c r="A42" s="15" t="s">
        <v>16</v>
      </c>
      <c r="B42" s="16">
        <v>105</v>
      </c>
      <c r="C42" s="16">
        <v>42</v>
      </c>
      <c r="D42" s="16">
        <v>105</v>
      </c>
      <c r="E42" s="16">
        <v>40</v>
      </c>
      <c r="F42" s="16">
        <v>0</v>
      </c>
      <c r="G42" s="16">
        <f>F42+E42+D42</f>
        <v>145</v>
      </c>
      <c r="H42" s="16">
        <v>80</v>
      </c>
      <c r="I42" s="16">
        <v>60</v>
      </c>
      <c r="J42" s="16">
        <v>2</v>
      </c>
      <c r="K42" s="16">
        <v>82</v>
      </c>
    </row>
    <row r="43" spans="1:11" ht="15">
      <c r="A43" s="15" t="s">
        <v>17</v>
      </c>
      <c r="B43" s="16">
        <v>460</v>
      </c>
      <c r="C43" s="16">
        <v>125</v>
      </c>
      <c r="D43" s="16">
        <v>460</v>
      </c>
      <c r="E43" s="16">
        <v>120</v>
      </c>
      <c r="F43" s="16">
        <v>0</v>
      </c>
      <c r="G43" s="16">
        <f>F43+E43+D43</f>
        <v>580</v>
      </c>
      <c r="H43" s="17">
        <v>416</v>
      </c>
      <c r="I43" s="16">
        <v>280</v>
      </c>
      <c r="J43" s="16">
        <v>5</v>
      </c>
      <c r="K43" s="16">
        <v>421</v>
      </c>
    </row>
    <row r="44" spans="1:11" ht="15">
      <c r="A44" s="18" t="s">
        <v>18</v>
      </c>
      <c r="B44" s="16"/>
      <c r="C44" s="16"/>
      <c r="D44" s="16"/>
      <c r="E44" s="16"/>
      <c r="F44" s="16"/>
      <c r="G44" s="17">
        <f>G38+G39+G40+G41+G42+G43</f>
        <v>1645</v>
      </c>
      <c r="H44" s="17"/>
      <c r="I44" s="17"/>
      <c r="J44" s="17"/>
      <c r="K44" s="17">
        <f>K38+K39+K40+K41+K42+K43</f>
        <v>871.7</v>
      </c>
    </row>
    <row r="45" spans="1:11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5">
      <c r="A46" s="13"/>
      <c r="B46" s="13" t="s">
        <v>35</v>
      </c>
      <c r="C46" s="13"/>
      <c r="D46" s="13"/>
      <c r="E46" s="13"/>
      <c r="F46" s="13"/>
      <c r="G46" s="19">
        <v>15957.58</v>
      </c>
      <c r="H46" s="13" t="s">
        <v>22</v>
      </c>
      <c r="I46" s="13"/>
      <c r="J46" s="13"/>
      <c r="K46" s="13"/>
    </row>
    <row r="47" spans="1:11" ht="15">
      <c r="A47" s="13"/>
      <c r="B47" s="13"/>
      <c r="C47" s="13" t="s">
        <v>43</v>
      </c>
      <c r="D47" s="13"/>
      <c r="E47" s="13"/>
      <c r="F47" s="13"/>
      <c r="G47" s="19">
        <f>G46*0.4</f>
        <v>6383.032</v>
      </c>
      <c r="H47" s="13" t="s">
        <v>21</v>
      </c>
      <c r="I47" s="13"/>
      <c r="J47" s="13"/>
      <c r="K47" s="13"/>
    </row>
    <row r="48" spans="1:11" ht="15">
      <c r="A48" s="13"/>
      <c r="B48" s="13"/>
      <c r="C48" s="13" t="s">
        <v>44</v>
      </c>
      <c r="D48" s="13"/>
      <c r="E48" s="13"/>
      <c r="F48" s="13"/>
      <c r="G48" s="19">
        <f>G46*0.6</f>
        <v>9574.547999999999</v>
      </c>
      <c r="H48" s="13" t="s">
        <v>21</v>
      </c>
      <c r="I48" s="13"/>
      <c r="J48" s="13"/>
      <c r="K48" s="13"/>
    </row>
    <row r="49" spans="1:11" ht="15">
      <c r="A49" s="13" t="s">
        <v>37</v>
      </c>
      <c r="B49" s="13"/>
      <c r="C49" s="13"/>
      <c r="D49" s="13"/>
      <c r="E49" s="13"/>
      <c r="F49" s="13" t="s">
        <v>36</v>
      </c>
      <c r="G49" s="13"/>
      <c r="H49" s="13"/>
      <c r="I49" s="13"/>
      <c r="J49" s="13"/>
      <c r="K49" s="13"/>
    </row>
    <row r="50" spans="1:11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5">
      <c r="A51" s="23" t="s">
        <v>23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15.75" thickBot="1">
      <c r="A52" s="24" t="s">
        <v>30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35.25" customHeight="1">
      <c r="A53" s="20" t="s">
        <v>8</v>
      </c>
      <c r="B53" s="86" t="s">
        <v>19</v>
      </c>
      <c r="C53" s="87"/>
      <c r="D53" s="86" t="s">
        <v>20</v>
      </c>
      <c r="E53" s="87"/>
      <c r="F53" s="88" t="s">
        <v>32</v>
      </c>
      <c r="G53" s="89"/>
      <c r="H53" s="90" t="s">
        <v>33</v>
      </c>
      <c r="I53" s="91"/>
      <c r="J53" s="92" t="s">
        <v>34</v>
      </c>
      <c r="K53" s="93"/>
    </row>
    <row r="54" spans="1:11" ht="15" customHeight="1">
      <c r="A54" s="21" t="s">
        <v>12</v>
      </c>
      <c r="B54" s="67">
        <f>G47/G44*G38</f>
        <v>2592.0154261398175</v>
      </c>
      <c r="C54" s="68"/>
      <c r="D54" s="67">
        <f>G48/K44*K38</f>
        <v>2910.6977400481815</v>
      </c>
      <c r="E54" s="68"/>
      <c r="F54" s="69">
        <f aca="true" t="shared" si="3" ref="F54:F59">B54+D54</f>
        <v>5502.713166187999</v>
      </c>
      <c r="G54" s="70"/>
      <c r="H54" s="82">
        <v>111932.57</v>
      </c>
      <c r="I54" s="83"/>
      <c r="J54" s="82">
        <f>H54+F54</f>
        <v>117435.283166188</v>
      </c>
      <c r="K54" s="83"/>
    </row>
    <row r="55" spans="1:11" ht="15">
      <c r="A55" s="21" t="s">
        <v>13</v>
      </c>
      <c r="B55" s="67">
        <f>G47/G44*G39</f>
        <v>655.7643817629179</v>
      </c>
      <c r="C55" s="68"/>
      <c r="D55" s="67">
        <f>G48/K44*K39</f>
        <v>955.5875599403463</v>
      </c>
      <c r="E55" s="68"/>
      <c r="F55" s="69">
        <f t="shared" si="3"/>
        <v>1611.3519417032642</v>
      </c>
      <c r="G55" s="70"/>
      <c r="H55" s="82">
        <v>32852.09</v>
      </c>
      <c r="I55" s="83"/>
      <c r="J55" s="82">
        <f>H55+F55</f>
        <v>34463.44194170326</v>
      </c>
      <c r="K55" s="83"/>
    </row>
    <row r="56" spans="1:11" ht="15" customHeight="1">
      <c r="A56" s="21" t="s">
        <v>14</v>
      </c>
      <c r="B56" s="67">
        <f>G47/G44*G40</f>
        <v>0</v>
      </c>
      <c r="C56" s="68"/>
      <c r="D56" s="67">
        <f>G48/K44*K40</f>
        <v>0</v>
      </c>
      <c r="E56" s="68"/>
      <c r="F56" s="69">
        <f t="shared" si="3"/>
        <v>0</v>
      </c>
      <c r="G56" s="70"/>
      <c r="H56" s="82">
        <v>19211.58</v>
      </c>
      <c r="I56" s="83"/>
      <c r="J56" s="82">
        <v>3254</v>
      </c>
      <c r="K56" s="83"/>
    </row>
    <row r="57" spans="1:11" ht="15">
      <c r="A57" s="21" t="s">
        <v>15</v>
      </c>
      <c r="B57" s="67">
        <f>G47/G44*G41</f>
        <v>322.06179696048633</v>
      </c>
      <c r="C57" s="68"/>
      <c r="D57" s="67">
        <f>G48/K44*K41</f>
        <v>183.42887644831933</v>
      </c>
      <c r="E57" s="68"/>
      <c r="F57" s="69">
        <f t="shared" si="3"/>
        <v>505.49067340880566</v>
      </c>
      <c r="G57" s="70"/>
      <c r="H57" s="82">
        <v>10250.32</v>
      </c>
      <c r="I57" s="83"/>
      <c r="J57" s="82">
        <f>F57+H57</f>
        <v>10755.810673408805</v>
      </c>
      <c r="K57" s="83"/>
    </row>
    <row r="58" spans="1:11" ht="15">
      <c r="A58" s="21" t="s">
        <v>16</v>
      </c>
      <c r="B58" s="67">
        <f>G47/G44*G42</f>
        <v>562.6380790273556</v>
      </c>
      <c r="C58" s="68"/>
      <c r="D58" s="67">
        <f>G48/K44*K42</f>
        <v>900.6687346564183</v>
      </c>
      <c r="E58" s="68"/>
      <c r="F58" s="69">
        <f t="shared" si="3"/>
        <v>1463.306813683774</v>
      </c>
      <c r="G58" s="70"/>
      <c r="H58" s="82">
        <v>29847.85</v>
      </c>
      <c r="I58" s="83"/>
      <c r="J58" s="82">
        <f>F58+H58</f>
        <v>31311.156813683774</v>
      </c>
      <c r="K58" s="83"/>
    </row>
    <row r="59" spans="1:11" ht="15">
      <c r="A59" s="21" t="s">
        <v>17</v>
      </c>
      <c r="B59" s="67">
        <f>G47/G44*G43</f>
        <v>2250.5523161094225</v>
      </c>
      <c r="C59" s="68"/>
      <c r="D59" s="67">
        <f>G48/K44*K43</f>
        <v>4624.165088906733</v>
      </c>
      <c r="E59" s="68"/>
      <c r="F59" s="69">
        <f t="shared" si="3"/>
        <v>6874.717405016156</v>
      </c>
      <c r="G59" s="70"/>
      <c r="H59" s="82">
        <v>140256.05</v>
      </c>
      <c r="I59" s="83"/>
      <c r="J59" s="82">
        <f>F59+H59</f>
        <v>147130.76740501614</v>
      </c>
      <c r="K59" s="83"/>
    </row>
    <row r="60" spans="1:11" ht="15.75" thickBot="1">
      <c r="A60" s="22" t="s">
        <v>18</v>
      </c>
      <c r="B60" s="84">
        <f>B54+B55+B56+B57+B58+B59</f>
        <v>6383.031999999999</v>
      </c>
      <c r="C60" s="85"/>
      <c r="D60" s="84">
        <f>D54+D55+D56+D57+D58+D59</f>
        <v>9574.547999999999</v>
      </c>
      <c r="E60" s="85"/>
      <c r="F60" s="84">
        <f>F54+F55+F56+F57+F58+F59</f>
        <v>15957.579999999998</v>
      </c>
      <c r="G60" s="81"/>
      <c r="H60" s="79">
        <f>H54+H55+H56+H57+H58+H59</f>
        <v>344350.45999999996</v>
      </c>
      <c r="I60" s="79"/>
      <c r="J60" s="80">
        <f>J54+J55+J56+J57+J58+J59</f>
        <v>344350.45999999996</v>
      </c>
      <c r="K60" s="81"/>
    </row>
    <row r="62" spans="1:11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5">
      <c r="A64" s="104" t="s">
        <v>45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</row>
    <row r="65" spans="1:11" ht="15">
      <c r="A65" s="105" t="s">
        <v>46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</row>
    <row r="66" spans="1:11" ht="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5">
      <c r="A67" s="41" t="s">
        <v>47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5.75" thickBo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5">
      <c r="A69" s="44" t="s">
        <v>8</v>
      </c>
      <c r="B69" s="94" t="s">
        <v>48</v>
      </c>
      <c r="C69" s="98"/>
      <c r="D69" s="94" t="s">
        <v>49</v>
      </c>
      <c r="E69" s="98"/>
      <c r="F69" s="96" t="s">
        <v>54</v>
      </c>
      <c r="G69" s="97"/>
      <c r="H69" s="96" t="s">
        <v>53</v>
      </c>
      <c r="I69" s="97"/>
      <c r="J69" s="94"/>
      <c r="K69" s="95"/>
    </row>
    <row r="70" spans="1:11" ht="15">
      <c r="A70" s="45"/>
      <c r="B70" s="106" t="s">
        <v>50</v>
      </c>
      <c r="C70" s="108"/>
      <c r="D70" s="106" t="s">
        <v>51</v>
      </c>
      <c r="E70" s="108"/>
      <c r="F70" s="106" t="s">
        <v>52</v>
      </c>
      <c r="G70" s="108"/>
      <c r="H70" s="106" t="s">
        <v>55</v>
      </c>
      <c r="I70" s="108"/>
      <c r="J70" s="106"/>
      <c r="K70" s="107"/>
    </row>
    <row r="71" spans="1:11" ht="15">
      <c r="A71" s="42" t="s">
        <v>12</v>
      </c>
      <c r="B71" s="100">
        <v>62381.04</v>
      </c>
      <c r="C71" s="101"/>
      <c r="D71" s="100">
        <v>21000</v>
      </c>
      <c r="E71" s="101"/>
      <c r="F71" s="100">
        <f>B71+D71</f>
        <v>83381.04000000001</v>
      </c>
      <c r="G71" s="101"/>
      <c r="H71" s="100">
        <f>112/F75*F71</f>
        <v>37.74395022007155</v>
      </c>
      <c r="I71" s="101"/>
      <c r="J71" s="100"/>
      <c r="K71" s="117"/>
    </row>
    <row r="72" spans="1:11" ht="15">
      <c r="A72" s="42" t="s">
        <v>13</v>
      </c>
      <c r="B72" s="100">
        <v>16463.67</v>
      </c>
      <c r="C72" s="101"/>
      <c r="D72" s="100">
        <v>17500</v>
      </c>
      <c r="E72" s="101"/>
      <c r="F72" s="100">
        <f>B72+D72</f>
        <v>33963.67</v>
      </c>
      <c r="G72" s="101"/>
      <c r="H72" s="100">
        <f>112/F75*F72</f>
        <v>15.374275372086235</v>
      </c>
      <c r="I72" s="101"/>
      <c r="J72" s="100"/>
      <c r="K72" s="117"/>
    </row>
    <row r="73" spans="1:12" ht="15">
      <c r="A73" s="42" t="s">
        <v>14</v>
      </c>
      <c r="B73" s="100">
        <v>8330.67</v>
      </c>
      <c r="C73" s="101"/>
      <c r="D73" s="100">
        <v>12000</v>
      </c>
      <c r="E73" s="101"/>
      <c r="F73" s="100">
        <f>B73+D73</f>
        <v>20330.67</v>
      </c>
      <c r="G73" s="101"/>
      <c r="H73" s="100">
        <f>112/F75*F73</f>
        <v>9.203048995559445</v>
      </c>
      <c r="I73" s="101"/>
      <c r="J73" s="100"/>
      <c r="K73" s="117"/>
      <c r="L73" s="5"/>
    </row>
    <row r="74" spans="1:12" ht="15.75" thickBot="1">
      <c r="A74" s="46" t="s">
        <v>17</v>
      </c>
      <c r="B74" s="102">
        <v>47746.43</v>
      </c>
      <c r="C74" s="103"/>
      <c r="D74" s="102">
        <v>62000</v>
      </c>
      <c r="E74" s="103"/>
      <c r="F74" s="102">
        <f>B74+D74</f>
        <v>109746.43</v>
      </c>
      <c r="G74" s="103"/>
      <c r="H74" s="102">
        <f>112/F75*F74</f>
        <v>49.67872541228277</v>
      </c>
      <c r="I74" s="103"/>
      <c r="J74" s="102"/>
      <c r="K74" s="118"/>
      <c r="L74" s="6"/>
    </row>
    <row r="75" spans="1:12" ht="15.75" thickBot="1">
      <c r="A75" s="47" t="s">
        <v>18</v>
      </c>
      <c r="B75" s="109">
        <f>B71+B72+B73+B74</f>
        <v>134921.81</v>
      </c>
      <c r="C75" s="110"/>
      <c r="D75" s="109">
        <f>D71+D72+D73+D74</f>
        <v>112500</v>
      </c>
      <c r="E75" s="110"/>
      <c r="F75" s="109">
        <f>F71+F72+F73+F74</f>
        <v>247421.81</v>
      </c>
      <c r="G75" s="110"/>
      <c r="H75" s="109">
        <f>H71+H72+H73+H74</f>
        <v>112</v>
      </c>
      <c r="I75" s="110"/>
      <c r="J75" s="109"/>
      <c r="K75" s="111"/>
      <c r="L75" s="6"/>
    </row>
    <row r="76" spans="1:12" ht="15">
      <c r="A76" s="43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6"/>
    </row>
    <row r="77" spans="1:12" ht="15">
      <c r="A77" s="43"/>
      <c r="B77" s="48" t="s">
        <v>56</v>
      </c>
      <c r="C77" s="48"/>
      <c r="D77" s="48"/>
      <c r="E77" s="48"/>
      <c r="F77" s="48"/>
      <c r="G77" s="48"/>
      <c r="H77" s="48"/>
      <c r="I77" s="48"/>
      <c r="J77" s="99"/>
      <c r="K77" s="99"/>
      <c r="L77" s="6"/>
    </row>
    <row r="78" spans="1:12" ht="15.75" thickBo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6"/>
    </row>
    <row r="79" spans="1:12" ht="30" customHeight="1">
      <c r="A79" s="49" t="s">
        <v>8</v>
      </c>
      <c r="B79" s="112" t="s">
        <v>57</v>
      </c>
      <c r="C79" s="113"/>
      <c r="D79" s="112" t="s">
        <v>58</v>
      </c>
      <c r="E79" s="113"/>
      <c r="F79" s="114" t="s">
        <v>18</v>
      </c>
      <c r="G79" s="115"/>
      <c r="H79" s="112"/>
      <c r="I79" s="113"/>
      <c r="J79" s="112"/>
      <c r="K79" s="116"/>
      <c r="L79" s="6"/>
    </row>
    <row r="80" spans="1:12" ht="15">
      <c r="A80" s="42" t="s">
        <v>12</v>
      </c>
      <c r="B80" s="100">
        <v>117435.283166188</v>
      </c>
      <c r="C80" s="101"/>
      <c r="D80" s="119">
        <v>37.74</v>
      </c>
      <c r="E80" s="119"/>
      <c r="F80" s="122">
        <f>B80+D80</f>
        <v>117473.02316618801</v>
      </c>
      <c r="G80" s="122"/>
      <c r="H80" s="122"/>
      <c r="I80" s="122"/>
      <c r="J80" s="122"/>
      <c r="K80" s="127"/>
      <c r="L80" s="5"/>
    </row>
    <row r="81" spans="1:12" ht="15">
      <c r="A81" s="42" t="s">
        <v>13</v>
      </c>
      <c r="B81" s="100">
        <v>34463.44194170326</v>
      </c>
      <c r="C81" s="101"/>
      <c r="D81" s="119">
        <v>15.37</v>
      </c>
      <c r="E81" s="119"/>
      <c r="F81" s="122">
        <f aca="true" t="shared" si="4" ref="F81:F86">B81+D81</f>
        <v>34478.811941703265</v>
      </c>
      <c r="G81" s="122"/>
      <c r="H81" s="122"/>
      <c r="I81" s="122"/>
      <c r="J81" s="122"/>
      <c r="K81" s="127"/>
      <c r="L81" s="5"/>
    </row>
    <row r="82" spans="1:11" ht="15">
      <c r="A82" s="42" t="s">
        <v>14</v>
      </c>
      <c r="B82" s="100">
        <v>3254</v>
      </c>
      <c r="C82" s="101"/>
      <c r="D82" s="119">
        <v>9.2</v>
      </c>
      <c r="E82" s="119"/>
      <c r="F82" s="122">
        <f t="shared" si="4"/>
        <v>3263.2</v>
      </c>
      <c r="G82" s="122"/>
      <c r="H82" s="122"/>
      <c r="I82" s="122"/>
      <c r="J82" s="122"/>
      <c r="K82" s="127"/>
    </row>
    <row r="83" spans="1:11" ht="15">
      <c r="A83" s="42" t="s">
        <v>15</v>
      </c>
      <c r="B83" s="100">
        <v>10755.810673408805</v>
      </c>
      <c r="C83" s="101"/>
      <c r="D83" s="119">
        <v>0</v>
      </c>
      <c r="E83" s="119"/>
      <c r="F83" s="122">
        <f t="shared" si="4"/>
        <v>10755.810673408805</v>
      </c>
      <c r="G83" s="122"/>
      <c r="H83" s="122"/>
      <c r="I83" s="122"/>
      <c r="J83" s="122"/>
      <c r="K83" s="127"/>
    </row>
    <row r="84" spans="1:11" ht="15">
      <c r="A84" s="42" t="s">
        <v>16</v>
      </c>
      <c r="B84" s="100">
        <v>31311.156813683774</v>
      </c>
      <c r="C84" s="101"/>
      <c r="D84" s="119">
        <v>0</v>
      </c>
      <c r="E84" s="119"/>
      <c r="F84" s="122">
        <f t="shared" si="4"/>
        <v>31311.156813683774</v>
      </c>
      <c r="G84" s="122"/>
      <c r="H84" s="122"/>
      <c r="I84" s="122"/>
      <c r="J84" s="122"/>
      <c r="K84" s="127"/>
    </row>
    <row r="85" spans="1:11" ht="15" customHeight="1">
      <c r="A85" s="42" t="s">
        <v>17</v>
      </c>
      <c r="B85" s="100">
        <v>147130.76740501614</v>
      </c>
      <c r="C85" s="101"/>
      <c r="D85" s="119">
        <v>49.68</v>
      </c>
      <c r="E85" s="119"/>
      <c r="F85" s="122">
        <f t="shared" si="4"/>
        <v>147180.44740501614</v>
      </c>
      <c r="G85" s="122"/>
      <c r="H85" s="122"/>
      <c r="I85" s="122"/>
      <c r="J85" s="122"/>
      <c r="K85" s="127"/>
    </row>
    <row r="86" spans="1:11" ht="15.75" thickBot="1">
      <c r="A86" s="50" t="s">
        <v>18</v>
      </c>
      <c r="B86" s="125">
        <v>344350.45999999996</v>
      </c>
      <c r="C86" s="126"/>
      <c r="D86" s="120">
        <v>112</v>
      </c>
      <c r="E86" s="121"/>
      <c r="F86" s="129">
        <f t="shared" si="4"/>
        <v>344462.45999999996</v>
      </c>
      <c r="G86" s="129"/>
      <c r="H86" s="123"/>
      <c r="I86" s="124"/>
      <c r="J86" s="123"/>
      <c r="K86" s="128"/>
    </row>
    <row r="87" spans="1:11" ht="15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1:10" ht="15">
      <c r="A88" s="62" t="s">
        <v>24</v>
      </c>
      <c r="B88" s="62"/>
      <c r="C88" s="62"/>
      <c r="D88" s="62"/>
      <c r="E88" s="62"/>
      <c r="F88" s="62"/>
      <c r="G88" s="62"/>
      <c r="H88" s="62"/>
      <c r="I88" s="62"/>
      <c r="J88" s="62"/>
    </row>
    <row r="89" spans="1:10" ht="15">
      <c r="A89" s="62"/>
      <c r="B89" s="62"/>
      <c r="C89" s="62"/>
      <c r="D89" s="62"/>
      <c r="E89" s="62"/>
      <c r="F89" s="62"/>
      <c r="G89" s="62"/>
      <c r="H89" s="62"/>
      <c r="I89" s="62"/>
      <c r="J89" s="62"/>
    </row>
    <row r="101" ht="45" customHeight="1"/>
    <row r="102" ht="15" customHeight="1"/>
    <row r="111" ht="36" customHeight="1"/>
  </sheetData>
  <sheetProtection/>
  <mergeCells count="156">
    <mergeCell ref="J86:K86"/>
    <mergeCell ref="F80:G80"/>
    <mergeCell ref="F81:G81"/>
    <mergeCell ref="F82:G82"/>
    <mergeCell ref="F83:G83"/>
    <mergeCell ref="F84:G84"/>
    <mergeCell ref="F85:G85"/>
    <mergeCell ref="F86:G86"/>
    <mergeCell ref="J80:K80"/>
    <mergeCell ref="J81:K81"/>
    <mergeCell ref="H82:I82"/>
    <mergeCell ref="H83:I83"/>
    <mergeCell ref="J84:K84"/>
    <mergeCell ref="J85:K85"/>
    <mergeCell ref="J82:K82"/>
    <mergeCell ref="J83:K83"/>
    <mergeCell ref="H86:I86"/>
    <mergeCell ref="B80:C80"/>
    <mergeCell ref="B81:C81"/>
    <mergeCell ref="B82:C82"/>
    <mergeCell ref="B83:C83"/>
    <mergeCell ref="B84:C84"/>
    <mergeCell ref="B85:C85"/>
    <mergeCell ref="B86:C86"/>
    <mergeCell ref="H80:I80"/>
    <mergeCell ref="H81:I81"/>
    <mergeCell ref="D84:E84"/>
    <mergeCell ref="D85:E85"/>
    <mergeCell ref="D86:E86"/>
    <mergeCell ref="J77:K77"/>
    <mergeCell ref="D80:E80"/>
    <mergeCell ref="D81:E81"/>
    <mergeCell ref="D82:E82"/>
    <mergeCell ref="D83:E83"/>
    <mergeCell ref="H84:I84"/>
    <mergeCell ref="H85:I85"/>
    <mergeCell ref="J79:K79"/>
    <mergeCell ref="H71:I71"/>
    <mergeCell ref="H72:I72"/>
    <mergeCell ref="H73:I73"/>
    <mergeCell ref="H74:I74"/>
    <mergeCell ref="H76:I76"/>
    <mergeCell ref="J71:K71"/>
    <mergeCell ref="J72:K72"/>
    <mergeCell ref="J73:K73"/>
    <mergeCell ref="J74:K74"/>
    <mergeCell ref="B79:C79"/>
    <mergeCell ref="D79:E79"/>
    <mergeCell ref="F79:G79"/>
    <mergeCell ref="H79:I79"/>
    <mergeCell ref="J75:K75"/>
    <mergeCell ref="J76:K76"/>
    <mergeCell ref="D72:E72"/>
    <mergeCell ref="D73:E73"/>
    <mergeCell ref="D74:E74"/>
    <mergeCell ref="H75:I75"/>
    <mergeCell ref="F75:G75"/>
    <mergeCell ref="F76:G76"/>
    <mergeCell ref="D75:E75"/>
    <mergeCell ref="D76:E76"/>
    <mergeCell ref="B72:C72"/>
    <mergeCell ref="B73:C73"/>
    <mergeCell ref="B74:C74"/>
    <mergeCell ref="B75:C75"/>
    <mergeCell ref="A64:K64"/>
    <mergeCell ref="A65:K65"/>
    <mergeCell ref="B69:C69"/>
    <mergeCell ref="B71:C71"/>
    <mergeCell ref="D71:E71"/>
    <mergeCell ref="J70:K70"/>
    <mergeCell ref="B70:C70"/>
    <mergeCell ref="D70:E70"/>
    <mergeCell ref="F70:G70"/>
    <mergeCell ref="H70:I70"/>
    <mergeCell ref="J69:K69"/>
    <mergeCell ref="H69:I69"/>
    <mergeCell ref="D69:E69"/>
    <mergeCell ref="A88:J89"/>
    <mergeCell ref="B76:C76"/>
    <mergeCell ref="F69:G69"/>
    <mergeCell ref="F71:G71"/>
    <mergeCell ref="F72:G72"/>
    <mergeCell ref="F73:G73"/>
    <mergeCell ref="F74:G74"/>
    <mergeCell ref="F29:G29"/>
    <mergeCell ref="F56:G56"/>
    <mergeCell ref="J53:K53"/>
    <mergeCell ref="H54:I54"/>
    <mergeCell ref="J54:K54"/>
    <mergeCell ref="I29:J29"/>
    <mergeCell ref="J55:K55"/>
    <mergeCell ref="D57:E57"/>
    <mergeCell ref="H57:I57"/>
    <mergeCell ref="B53:C53"/>
    <mergeCell ref="D53:E53"/>
    <mergeCell ref="F53:G53"/>
    <mergeCell ref="H53:I53"/>
    <mergeCell ref="H55:I55"/>
    <mergeCell ref="B56:C56"/>
    <mergeCell ref="D56:E56"/>
    <mergeCell ref="H56:I56"/>
    <mergeCell ref="I26:J26"/>
    <mergeCell ref="I27:J27"/>
    <mergeCell ref="I28:J28"/>
    <mergeCell ref="J57:K57"/>
    <mergeCell ref="J56:K56"/>
    <mergeCell ref="I22:J22"/>
    <mergeCell ref="I23:J23"/>
    <mergeCell ref="I24:J24"/>
    <mergeCell ref="I25:J25"/>
    <mergeCell ref="F24:G24"/>
    <mergeCell ref="F25:G25"/>
    <mergeCell ref="F26:G26"/>
    <mergeCell ref="F27:G27"/>
    <mergeCell ref="B60:C60"/>
    <mergeCell ref="D60:E60"/>
    <mergeCell ref="F60:G60"/>
    <mergeCell ref="F28:G28"/>
    <mergeCell ref="B55:C55"/>
    <mergeCell ref="D55:E55"/>
    <mergeCell ref="B59:C59"/>
    <mergeCell ref="B58:C58"/>
    <mergeCell ref="D58:E58"/>
    <mergeCell ref="B57:C57"/>
    <mergeCell ref="H60:I60"/>
    <mergeCell ref="J60:K60"/>
    <mergeCell ref="F57:G57"/>
    <mergeCell ref="D59:E59"/>
    <mergeCell ref="H59:I59"/>
    <mergeCell ref="F59:G59"/>
    <mergeCell ref="J59:K59"/>
    <mergeCell ref="F58:G58"/>
    <mergeCell ref="H58:I58"/>
    <mergeCell ref="J58:K58"/>
    <mergeCell ref="B25:C25"/>
    <mergeCell ref="D25:E25"/>
    <mergeCell ref="F22:G22"/>
    <mergeCell ref="D22:E22"/>
    <mergeCell ref="D23:E23"/>
    <mergeCell ref="D24:E24"/>
    <mergeCell ref="B23:C23"/>
    <mergeCell ref="B24:C24"/>
    <mergeCell ref="B22:C22"/>
    <mergeCell ref="F23:G23"/>
    <mergeCell ref="B29:C29"/>
    <mergeCell ref="D28:E28"/>
    <mergeCell ref="D27:E27"/>
    <mergeCell ref="B26:C26"/>
    <mergeCell ref="D26:E26"/>
    <mergeCell ref="B28:C28"/>
    <mergeCell ref="B27:C27"/>
    <mergeCell ref="D29:E29"/>
    <mergeCell ref="B54:C54"/>
    <mergeCell ref="D54:E54"/>
    <mergeCell ref="F54:G54"/>
    <mergeCell ref="F55:G5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2015-04-06T07:51:08Z</cp:lastPrinted>
  <dcterms:created xsi:type="dcterms:W3CDTF">2006-09-16T00:00:00Z</dcterms:created>
  <dcterms:modified xsi:type="dcterms:W3CDTF">2018-05-18T08:29:41Z</dcterms:modified>
  <cp:category/>
  <cp:version/>
  <cp:contentType/>
  <cp:contentStatus/>
</cp:coreProperties>
</file>